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sumptions" sheetId="1" r:id="rId4"/>
    <sheet state="visible" name="Scenarios" sheetId="2" r:id="rId5"/>
  </sheets>
  <definedNames/>
  <calcPr/>
  <extLst>
    <ext uri="GoogleSheetsCustomDataVersion1">
      <go:sheetsCustomData xmlns:go="http://customooxmlschemas.google.com/" r:id="rId6" roundtripDataSignature="AMtx7mgBhB60OrNTEq84hCb2/dW8btr4SA=="/>
    </ext>
  </extLst>
</workbook>
</file>

<file path=xl/sharedStrings.xml><?xml version="1.0" encoding="utf-8"?>
<sst xmlns="http://schemas.openxmlformats.org/spreadsheetml/2006/main" count="75" uniqueCount="72">
  <si>
    <t>Hatchery Scenarios: Assumptions</t>
  </si>
  <si>
    <t>Note: The budget in this workbook has been built with certain assumptions. 
The topics below describe the assumptions and what would change about the budget if the assumptions are false.</t>
  </si>
  <si>
    <t>Temperature Control</t>
  </si>
  <si>
    <t>Costs</t>
  </si>
  <si>
    <t>This budget is set with the water in the tanks needing to be plumbed to a chiller. If there is a temperature controlled room that can be used, then the pump, chiller and tubing can be removed from the budget. There are only 5 chillers for 8 tanks, which will allow 4 tanks to operate with spools and one tank to be rotated for water changes.</t>
  </si>
  <si>
    <t xml:space="preserve">The prices do not take into account taxes or shippment costs and are subject to vary amoung suppliers and areas. </t>
  </si>
  <si>
    <t>Discharging</t>
  </si>
  <si>
    <t>Start-Up Stage</t>
  </si>
  <si>
    <t xml:space="preserve">The treated water cannot be used repeatedly in the tanks, so it must be discarded. The budget does not include any extra costs for a discharge line/ filtration to the water output, or a sewage line. </t>
  </si>
  <si>
    <t>Does not include hardware for assembling platforms, securing materials, etc.</t>
  </si>
  <si>
    <t>This work is licensed under a Creative Commons Attribution-NonCommercial 4.0 International License</t>
  </si>
  <si>
    <t>Items</t>
  </si>
  <si>
    <t xml:space="preserve">Small Commercial Hatchery </t>
  </si>
  <si>
    <t>Small Hatchery Add-On to Shellfish Facility</t>
  </si>
  <si>
    <t xml:space="preserve">Personal Hatchery </t>
  </si>
  <si>
    <t>48 spools</t>
  </si>
  <si>
    <t>18 spools</t>
  </si>
  <si>
    <t>Tank System</t>
  </si>
  <si>
    <t xml:space="preserve">20 Gallon Grow-Out Tank </t>
  </si>
  <si>
    <t>Tank Cover</t>
  </si>
  <si>
    <t>Pump</t>
  </si>
  <si>
    <t>Chiller</t>
  </si>
  <si>
    <t>Tank Tubing</t>
  </si>
  <si>
    <t xml:space="preserve">Connection Points </t>
  </si>
  <si>
    <t>Clamps</t>
  </si>
  <si>
    <t>Air Stone</t>
  </si>
  <si>
    <t>Air pump</t>
  </si>
  <si>
    <t>In-line air filter</t>
  </si>
  <si>
    <t>Air Hose Manifold</t>
  </si>
  <si>
    <t>Air Hose</t>
  </si>
  <si>
    <t>Shelving &amp; Lighting</t>
  </si>
  <si>
    <t>Tank Shelving</t>
  </si>
  <si>
    <t>Light Balasts</t>
  </si>
  <si>
    <t>T12 Flourescent Lights</t>
  </si>
  <si>
    <t>Mesh Screening</t>
  </si>
  <si>
    <t>Timer</t>
  </si>
  <si>
    <t>Sterilization</t>
  </si>
  <si>
    <t>Sponges</t>
  </si>
  <si>
    <t>Iodine</t>
  </si>
  <si>
    <t>Ethanol</t>
  </si>
  <si>
    <t>Bleach</t>
  </si>
  <si>
    <t>Sodium Thiosulfate</t>
  </si>
  <si>
    <t>Distilled Water</t>
  </si>
  <si>
    <t>Totes</t>
  </si>
  <si>
    <t>Nitrile Gloves</t>
  </si>
  <si>
    <t>Spools</t>
  </si>
  <si>
    <t>Seed String</t>
  </si>
  <si>
    <t>Rubber bands</t>
  </si>
  <si>
    <t>Transfer Tubes (4" Sewage PVC)</t>
  </si>
  <si>
    <t>Transfer Tube Caps (4" Sewage PVC flat caps)</t>
  </si>
  <si>
    <t>Transfer Tube Foam Rings (foam board insulation)</t>
  </si>
  <si>
    <t>EZ Clean Drill Attachment</t>
  </si>
  <si>
    <t>Paint Roller Cover</t>
  </si>
  <si>
    <t>Cordless Hand Power Drill</t>
  </si>
  <si>
    <t>Lab Equipment</t>
  </si>
  <si>
    <t>Microscope</t>
  </si>
  <si>
    <t>Hemocytometer</t>
  </si>
  <si>
    <t>Beakers</t>
  </si>
  <si>
    <t>Graduated Cylinder</t>
  </si>
  <si>
    <t>Glass Pipette with Bulb</t>
  </si>
  <si>
    <t>35 micron mesh</t>
  </si>
  <si>
    <t>Seawater Filtration &amp; Storage</t>
  </si>
  <si>
    <t xml:space="preserve">Hollow fiber filter (tangential flow filtration) </t>
  </si>
  <si>
    <t>Sand Filter</t>
  </si>
  <si>
    <t>Cartridge Filters (20- 0.2 Micron)</t>
  </si>
  <si>
    <t>UV filter</t>
  </si>
  <si>
    <t>Storage tank</t>
  </si>
  <si>
    <t>Peristaltic Pump</t>
  </si>
  <si>
    <t xml:space="preserve">Nutrients </t>
  </si>
  <si>
    <t>F/2</t>
  </si>
  <si>
    <t>Germanium Dioxide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</si>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</sst>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14">
    <font>
      <sz val="10.0"/>
      <color rgb="FF000000"/>
      <name val="Arial"/>
      <scheme val="minor"/>
    </font>
    <font>
      <b/>
      <sz val="24.0"/>
      <color rgb="FFFFFFFF"/>
      <name val="Poppins"/>
    </font>
    <font>
      <color theme="1"/>
      <name val="Arial"/>
      <scheme val="minor"/>
    </font>
    <font/>
    <font>
      <color theme="1"/>
      <name val="Roboto"/>
    </font>
    <font>
      <color theme="1"/>
      <name val="Arial"/>
    </font>
    <font>
      <sz val="11.0"/>
      <color theme="1"/>
      <name val="Poppins"/>
    </font>
    <font>
      <u/>
      <sz val="11.0"/>
      <color rgb="FF000000"/>
      <name val="Arial"/>
    </font>
    <font>
      <b/>
      <sz val="12.0"/>
      <color rgb="FFFFFFFF"/>
      <name val="Poppins"/>
    </font>
    <font>
      <b/>
      <sz val="18.0"/>
      <color theme="0"/>
      <name val="Arial"/>
    </font>
    <font>
      <b/>
      <sz val="10.0"/>
      <color rgb="FF2F6E4F"/>
      <name val="Arial"/>
    </font>
    <font>
      <b/>
      <color theme="1"/>
      <name val="Roboto"/>
    </font>
    <font>
      <sz val="10.0"/>
      <color rgb="FF000000"/>
      <name val="Roboto"/>
    </font>
    <font>
      <b/>
      <sz val="12.0"/>
      <color theme="0"/>
      <name val="Roboto"/>
    </font>
  </fonts>
  <fills count="7">
    <fill>
      <patternFill patternType="none"/>
    </fill>
    <fill>
      <patternFill patternType="lightGray"/>
    </fill>
    <fill>
      <patternFill patternType="solid">
        <fgColor rgb="FF2F6E4F"/>
        <bgColor rgb="FF2F6E4F"/>
      </patternFill>
    </fill>
    <fill>
      <patternFill patternType="solid">
        <fgColor rgb="FF95D5B2"/>
        <bgColor rgb="FF95D5B2"/>
      </patternFill>
    </fill>
    <fill>
      <patternFill patternType="solid">
        <fgColor rgb="FFE5F1EA"/>
        <bgColor rgb="FFE5F1E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5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/>
    </xf>
    <xf borderId="1" fillId="0" fontId="3" numFmtId="0" xfId="0" applyBorder="1" applyFont="1"/>
    <xf borderId="2" fillId="0" fontId="3" numFmtId="0" xfId="0" applyBorder="1" applyFont="1"/>
    <xf borderId="3" fillId="3" fontId="4" numFmtId="0" xfId="0" applyAlignment="1" applyBorder="1" applyFill="1" applyFont="1">
      <alignment horizontal="center" shrinkToFit="0" wrapText="1"/>
    </xf>
    <xf borderId="4" fillId="0" fontId="3" numFmtId="0" xfId="0" applyBorder="1" applyFont="1"/>
    <xf borderId="5" fillId="0" fontId="3" numFmtId="0" xfId="0" applyBorder="1" applyFont="1"/>
    <xf borderId="0" fillId="0" fontId="5" numFmtId="0" xfId="0" applyFont="1"/>
    <xf borderId="3" fillId="3" fontId="6" numFmtId="0" xfId="0" applyAlignment="1" applyBorder="1" applyFont="1">
      <alignment horizontal="center"/>
    </xf>
    <xf borderId="6" fillId="0" fontId="5" numFmtId="0" xfId="0" applyBorder="1" applyFont="1"/>
    <xf borderId="7" fillId="4" fontId="4" numFmtId="0" xfId="0" applyAlignment="1" applyBorder="1" applyFill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6" fillId="0" fontId="5" numFmtId="0" xfId="0" applyAlignment="1" applyBorder="1" applyFont="1">
      <alignment vertical="center"/>
    </xf>
    <xf borderId="8" fillId="4" fontId="4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0" fillId="0" fontId="5" numFmtId="0" xfId="0" applyAlignment="1" applyFont="1">
      <alignment vertical="bottom"/>
    </xf>
    <xf borderId="11" fillId="0" fontId="5" numFmtId="0" xfId="0" applyBorder="1" applyFont="1"/>
    <xf borderId="11" fillId="0" fontId="5" numFmtId="0" xfId="0" applyAlignment="1" applyBorder="1" applyFont="1">
      <alignment vertical="center"/>
    </xf>
    <xf borderId="0" fillId="0" fontId="7" numFmtId="0" xfId="0" applyAlignment="1" applyFont="1">
      <alignment horizontal="right" readingOrder="0"/>
    </xf>
    <xf borderId="12" fillId="2" fontId="8" numFmtId="0" xfId="0" applyAlignment="1" applyBorder="1" applyFont="1">
      <alignment horizontal="center" readingOrder="0" shrinkToFit="0" wrapText="1"/>
    </xf>
    <xf borderId="12" fillId="2" fontId="8" numFmtId="0" xfId="0" applyAlignment="1" applyBorder="1" applyFont="1">
      <alignment horizontal="center" readingOrder="0" shrinkToFit="0" vertical="center" wrapText="1"/>
    </xf>
    <xf borderId="12" fillId="4" fontId="9" numFmtId="0" xfId="0" applyAlignment="1" applyBorder="1" applyFont="1">
      <alignment horizontal="center" shrinkToFit="0" wrapText="1"/>
    </xf>
    <xf borderId="12" fillId="5" fontId="10" numFmtId="0" xfId="0" applyAlignment="1" applyBorder="1" applyFill="1" applyFont="1">
      <alignment horizontal="right" shrinkToFit="0" wrapText="1"/>
    </xf>
    <xf borderId="13" fillId="3" fontId="11" numFmtId="0" xfId="0" applyAlignment="1" applyBorder="1" applyFont="1">
      <alignment shrinkToFit="0" wrapText="1"/>
    </xf>
    <xf borderId="12" fillId="3" fontId="4" numFmtId="0" xfId="0" applyBorder="1" applyFont="1"/>
    <xf borderId="12" fillId="4" fontId="4" numFmtId="0" xfId="0" applyAlignment="1" applyBorder="1" applyFont="1">
      <alignment shrinkToFit="0" wrapText="1"/>
    </xf>
    <xf borderId="12" fillId="0" fontId="4" numFmtId="164" xfId="0" applyAlignment="1" applyBorder="1" applyFont="1" applyNumberFormat="1">
      <alignment horizontal="right"/>
    </xf>
    <xf borderId="14" fillId="0" fontId="4" numFmtId="165" xfId="0" applyAlignment="1" applyBorder="1" applyFont="1" applyNumberFormat="1">
      <alignment readingOrder="0"/>
    </xf>
    <xf borderId="11" fillId="0" fontId="3" numFmtId="0" xfId="0" applyBorder="1" applyFont="1"/>
    <xf borderId="13" fillId="0" fontId="3" numFmtId="0" xfId="0" applyBorder="1" applyFont="1"/>
    <xf borderId="12" fillId="3" fontId="11" numFmtId="0" xfId="0" applyAlignment="1" applyBorder="1" applyFont="1">
      <alignment shrinkToFit="0" wrapText="1"/>
    </xf>
    <xf borderId="12" fillId="3" fontId="11" numFmtId="164" xfId="0" applyAlignment="1" applyBorder="1" applyFont="1" applyNumberFormat="1">
      <alignment horizontal="right"/>
    </xf>
    <xf borderId="12" fillId="3" fontId="4" numFmtId="164" xfId="0" applyAlignment="1" applyBorder="1" applyFont="1" applyNumberFormat="1">
      <alignment horizontal="right"/>
    </xf>
    <xf borderId="12" fillId="5" fontId="4" numFmtId="164" xfId="0" applyAlignment="1" applyBorder="1" applyFont="1" applyNumberFormat="1">
      <alignment horizontal="right"/>
    </xf>
    <xf borderId="12" fillId="6" fontId="12" numFmtId="164" xfId="0" applyAlignment="1" applyBorder="1" applyFill="1" applyFont="1" applyNumberFormat="1">
      <alignment horizontal="right"/>
    </xf>
    <xf borderId="12" fillId="0" fontId="12" numFmtId="164" xfId="0" applyAlignment="1" applyBorder="1" applyFont="1" applyNumberFormat="1">
      <alignment horizontal="right"/>
    </xf>
    <xf borderId="12" fillId="5" fontId="12" numFmtId="164" xfId="0" applyAlignment="1" applyBorder="1" applyFont="1" applyNumberFormat="1">
      <alignment horizontal="right"/>
    </xf>
    <xf borderId="12" fillId="0" fontId="4" numFmtId="164" xfId="0" applyAlignment="1" applyBorder="1" applyFont="1" applyNumberFormat="1">
      <alignment horizontal="right" vertical="bottom"/>
    </xf>
    <xf borderId="12" fillId="2" fontId="13" numFmtId="0" xfId="0" applyAlignment="1" applyBorder="1" applyFont="1">
      <alignment shrinkToFit="0" wrapText="1"/>
    </xf>
    <xf borderId="12" fillId="2" fontId="13" numFmtId="164" xfId="0" applyBorder="1" applyFont="1" applyNumberFormat="1"/>
    <xf borderId="0" fillId="6" fontId="13" numFmtId="0" xfId="0" applyAlignment="1" applyFont="1">
      <alignment shrinkToFit="0" wrapText="1"/>
    </xf>
    <xf borderId="0" fillId="6" fontId="13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962025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6" max="6" width="7.13"/>
    <col customWidth="1" min="11" max="11" width="9.13"/>
  </cols>
  <sheetData>
    <row r="1" ht="45.0" customHeight="1">
      <c r="A1" s="1" t="s">
        <v>0</v>
      </c>
    </row>
    <row r="2" ht="40.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4"/>
    </row>
    <row r="3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7"/>
    </row>
    <row r="4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>
      <c r="A5" s="9" t="s">
        <v>2</v>
      </c>
      <c r="B5" s="6"/>
      <c r="C5" s="6"/>
      <c r="D5" s="6"/>
      <c r="E5" s="7"/>
      <c r="F5" s="10"/>
      <c r="G5" s="9" t="s">
        <v>3</v>
      </c>
      <c r="H5" s="6"/>
      <c r="I5" s="6"/>
      <c r="J5" s="6"/>
      <c r="K5" s="7"/>
    </row>
    <row r="6" ht="39.0" customHeight="1">
      <c r="A6" s="11" t="s">
        <v>4</v>
      </c>
      <c r="B6" s="12"/>
      <c r="C6" s="12"/>
      <c r="D6" s="12"/>
      <c r="E6" s="13"/>
      <c r="F6" s="14"/>
      <c r="G6" s="15" t="s">
        <v>5</v>
      </c>
      <c r="H6" s="12"/>
      <c r="I6" s="12"/>
      <c r="J6" s="12"/>
      <c r="K6" s="13"/>
    </row>
    <row r="7" ht="35.25" customHeight="1">
      <c r="A7" s="16"/>
      <c r="B7" s="3"/>
      <c r="C7" s="3"/>
      <c r="D7" s="3"/>
      <c r="E7" s="4"/>
      <c r="F7" s="14"/>
      <c r="G7" s="3"/>
      <c r="H7" s="3"/>
      <c r="I7" s="3"/>
      <c r="J7" s="3"/>
      <c r="K7" s="4"/>
    </row>
    <row r="8">
      <c r="A8" s="17"/>
      <c r="B8" s="8"/>
      <c r="C8" s="8"/>
      <c r="D8" s="8"/>
      <c r="E8" s="8"/>
      <c r="F8" s="8"/>
      <c r="G8" s="17"/>
      <c r="H8" s="17"/>
      <c r="I8" s="17"/>
      <c r="J8" s="17"/>
      <c r="K8" s="17"/>
    </row>
    <row r="9">
      <c r="A9" s="9" t="s">
        <v>6</v>
      </c>
      <c r="B9" s="6"/>
      <c r="C9" s="6"/>
      <c r="D9" s="6"/>
      <c r="E9" s="7"/>
      <c r="F9" s="18"/>
      <c r="G9" s="9" t="s">
        <v>7</v>
      </c>
      <c r="H9" s="6"/>
      <c r="I9" s="6"/>
      <c r="J9" s="6"/>
      <c r="K9" s="7"/>
    </row>
    <row r="10" ht="24.0" customHeight="1">
      <c r="A10" s="11" t="s">
        <v>8</v>
      </c>
      <c r="B10" s="12"/>
      <c r="C10" s="12"/>
      <c r="D10" s="12"/>
      <c r="E10" s="13"/>
      <c r="F10" s="19"/>
      <c r="G10" s="15" t="s">
        <v>9</v>
      </c>
      <c r="H10" s="12"/>
      <c r="I10" s="12"/>
      <c r="J10" s="12"/>
      <c r="K10" s="13"/>
    </row>
    <row r="11" ht="24.0" customHeight="1">
      <c r="A11" s="16"/>
      <c r="B11" s="3"/>
      <c r="C11" s="3"/>
      <c r="D11" s="3"/>
      <c r="E11" s="4"/>
      <c r="F11" s="19"/>
      <c r="G11" s="3"/>
      <c r="H11" s="3"/>
      <c r="I11" s="3"/>
      <c r="J11" s="3"/>
      <c r="K11" s="4"/>
    </row>
    <row r="12">
      <c r="A12" s="17"/>
      <c r="B12" s="8"/>
      <c r="C12" s="8"/>
      <c r="D12" s="8"/>
      <c r="E12" s="8"/>
      <c r="F12" s="8"/>
      <c r="G12" s="17"/>
      <c r="H12" s="17"/>
      <c r="I12" s="17"/>
      <c r="J12" s="17"/>
      <c r="K12" s="17"/>
    </row>
    <row r="13">
      <c r="A13" s="20" t="s">
        <v>10</v>
      </c>
    </row>
  </sheetData>
  <mergeCells count="12">
    <mergeCell ref="A9:E9"/>
    <mergeCell ref="G9:K9"/>
    <mergeCell ref="A10:E11"/>
    <mergeCell ref="G10:K11"/>
    <mergeCell ref="A13:K13"/>
    <mergeCell ref="A1:K1"/>
    <mergeCell ref="A2:K2"/>
    <mergeCell ref="A3:K3"/>
    <mergeCell ref="A5:E5"/>
    <mergeCell ref="G5:K5"/>
    <mergeCell ref="A6:E7"/>
    <mergeCell ref="G6:K7"/>
  </mergeCells>
  <hyperlinks>
    <hyperlink r:id="rId1" ref="A13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0.75"/>
    <col customWidth="1" min="2" max="2" width="24.5"/>
    <col customWidth="1" min="3" max="3" width="31.88"/>
    <col customWidth="1" min="4" max="4" width="30.38"/>
  </cols>
  <sheetData>
    <row r="1">
      <c r="A1" s="21" t="s">
        <v>11</v>
      </c>
      <c r="B1" s="21" t="s">
        <v>12</v>
      </c>
      <c r="C1" s="21" t="s">
        <v>13</v>
      </c>
      <c r="D1" s="22" t="s">
        <v>14</v>
      </c>
    </row>
    <row r="2">
      <c r="A2" s="23"/>
      <c r="B2" s="24" t="s">
        <v>15</v>
      </c>
      <c r="C2" s="24" t="s">
        <v>15</v>
      </c>
      <c r="D2" s="24" t="s">
        <v>16</v>
      </c>
    </row>
    <row r="3">
      <c r="A3" s="25" t="s">
        <v>17</v>
      </c>
      <c r="B3" s="26"/>
      <c r="C3" s="26"/>
      <c r="D3" s="26"/>
    </row>
    <row r="4">
      <c r="A4" s="27" t="s">
        <v>18</v>
      </c>
      <c r="B4" s="28">
        <f>20*8</f>
        <v>160</v>
      </c>
      <c r="C4" s="29">
        <v>0.0</v>
      </c>
      <c r="D4" s="28">
        <v>20.0</v>
      </c>
    </row>
    <row r="5">
      <c r="A5" s="27" t="s">
        <v>19</v>
      </c>
      <c r="B5" s="28">
        <f>24*8</f>
        <v>192</v>
      </c>
      <c r="C5" s="30"/>
      <c r="D5" s="28">
        <v>24.0</v>
      </c>
    </row>
    <row r="6">
      <c r="A6" s="27" t="s">
        <v>20</v>
      </c>
      <c r="B6" s="28">
        <f>50*8</f>
        <v>400</v>
      </c>
      <c r="C6" s="30"/>
      <c r="D6" s="28">
        <v>50.0</v>
      </c>
    </row>
    <row r="7">
      <c r="A7" s="27" t="s">
        <v>21</v>
      </c>
      <c r="B7" s="28">
        <f>400*5</f>
        <v>2000</v>
      </c>
      <c r="C7" s="30"/>
      <c r="D7" s="28">
        <v>400.0</v>
      </c>
    </row>
    <row r="8">
      <c r="A8" s="27" t="s">
        <v>22</v>
      </c>
      <c r="B8" s="28">
        <v>8.0</v>
      </c>
      <c r="C8" s="30"/>
      <c r="D8" s="28">
        <v>8.0</v>
      </c>
    </row>
    <row r="9">
      <c r="A9" s="27" t="s">
        <v>23</v>
      </c>
      <c r="B9" s="28">
        <f t="shared" ref="B9:B10" si="1">2*12</f>
        <v>24</v>
      </c>
      <c r="C9" s="30"/>
      <c r="D9" s="28">
        <v>2.0</v>
      </c>
    </row>
    <row r="10">
      <c r="A10" s="27" t="s">
        <v>24</v>
      </c>
      <c r="B10" s="28">
        <f t="shared" si="1"/>
        <v>24</v>
      </c>
      <c r="C10" s="30"/>
      <c r="D10" s="28">
        <v>2.0</v>
      </c>
    </row>
    <row r="11">
      <c r="A11" s="27" t="s">
        <v>25</v>
      </c>
      <c r="B11" s="28">
        <f>3*8</f>
        <v>24</v>
      </c>
      <c r="C11" s="30"/>
      <c r="D11" s="28">
        <v>3.0</v>
      </c>
    </row>
    <row r="12">
      <c r="A12" s="27" t="s">
        <v>26</v>
      </c>
      <c r="B12" s="28">
        <v>500.0</v>
      </c>
      <c r="C12" s="30"/>
      <c r="D12" s="28">
        <v>15.0</v>
      </c>
    </row>
    <row r="13">
      <c r="A13" s="27" t="s">
        <v>27</v>
      </c>
      <c r="B13" s="28">
        <f>100</f>
        <v>100</v>
      </c>
      <c r="C13" s="30"/>
      <c r="D13" s="28">
        <v>50.0</v>
      </c>
    </row>
    <row r="14">
      <c r="A14" s="27" t="s">
        <v>28</v>
      </c>
      <c r="B14" s="28">
        <f>15*2</f>
        <v>30</v>
      </c>
      <c r="C14" s="30"/>
      <c r="D14" s="28">
        <v>15.0</v>
      </c>
    </row>
    <row r="15">
      <c r="A15" s="27" t="s">
        <v>29</v>
      </c>
      <c r="B15" s="28">
        <f>20</f>
        <v>20</v>
      </c>
      <c r="C15" s="31"/>
      <c r="D15" s="28">
        <v>2.0</v>
      </c>
    </row>
    <row r="16">
      <c r="A16" s="32" t="s">
        <v>30</v>
      </c>
      <c r="B16" s="33"/>
      <c r="C16" s="26"/>
      <c r="D16" s="26"/>
    </row>
    <row r="17">
      <c r="A17" s="27" t="s">
        <v>31</v>
      </c>
      <c r="B17" s="28">
        <f t="shared" ref="B17:C17" si="2">300*4</f>
        <v>1200</v>
      </c>
      <c r="C17" s="28">
        <f t="shared" si="2"/>
        <v>1200</v>
      </c>
      <c r="D17" s="28">
        <v>300.0</v>
      </c>
    </row>
    <row r="18">
      <c r="A18" s="27" t="s">
        <v>32</v>
      </c>
      <c r="B18" s="28">
        <f t="shared" ref="B18:C18" si="3">40*2</f>
        <v>80</v>
      </c>
      <c r="C18" s="28">
        <f t="shared" si="3"/>
        <v>80</v>
      </c>
      <c r="D18" s="28">
        <v>40.0</v>
      </c>
    </row>
    <row r="19">
      <c r="A19" s="27" t="s">
        <v>33</v>
      </c>
      <c r="B19" s="28">
        <f t="shared" ref="B19:C19" si="4">30*2</f>
        <v>60</v>
      </c>
      <c r="C19" s="28">
        <f t="shared" si="4"/>
        <v>60</v>
      </c>
      <c r="D19" s="28">
        <v>30.0</v>
      </c>
    </row>
    <row r="20">
      <c r="A20" s="27" t="s">
        <v>34</v>
      </c>
      <c r="B20" s="28">
        <v>9.0</v>
      </c>
      <c r="C20" s="28">
        <v>9.0</v>
      </c>
      <c r="D20" s="28">
        <v>9.0</v>
      </c>
    </row>
    <row r="21">
      <c r="A21" s="27" t="s">
        <v>35</v>
      </c>
      <c r="B21" s="28">
        <f t="shared" ref="B21:C21" si="5">10*4</f>
        <v>40</v>
      </c>
      <c r="C21" s="28">
        <f t="shared" si="5"/>
        <v>40</v>
      </c>
      <c r="D21" s="28">
        <v>10.0</v>
      </c>
    </row>
    <row r="22">
      <c r="A22" s="32" t="s">
        <v>36</v>
      </c>
      <c r="B22" s="33"/>
      <c r="C22" s="26"/>
      <c r="D22" s="26"/>
    </row>
    <row r="23">
      <c r="A23" s="27" t="s">
        <v>37</v>
      </c>
      <c r="B23" s="28">
        <f t="shared" ref="B23:C23" si="6">3*6</f>
        <v>18</v>
      </c>
      <c r="C23" s="28">
        <f t="shared" si="6"/>
        <v>18</v>
      </c>
      <c r="D23" s="28">
        <f>3*3</f>
        <v>9</v>
      </c>
    </row>
    <row r="24">
      <c r="A24" s="27" t="s">
        <v>38</v>
      </c>
      <c r="B24" s="28">
        <v>30.0</v>
      </c>
      <c r="C24" s="28">
        <v>30.0</v>
      </c>
      <c r="D24" s="28">
        <v>30.0</v>
      </c>
    </row>
    <row r="25">
      <c r="A25" s="27" t="s">
        <v>39</v>
      </c>
      <c r="B25" s="28">
        <f t="shared" ref="B25:C25" si="7">40*4</f>
        <v>160</v>
      </c>
      <c r="C25" s="28">
        <f t="shared" si="7"/>
        <v>160</v>
      </c>
      <c r="D25" s="28">
        <f>40*2</f>
        <v>80</v>
      </c>
    </row>
    <row r="26">
      <c r="A26" s="27" t="s">
        <v>40</v>
      </c>
      <c r="B26" s="28">
        <f t="shared" ref="B26:C26" si="8">5*30</f>
        <v>150</v>
      </c>
      <c r="C26" s="28">
        <f t="shared" si="8"/>
        <v>150</v>
      </c>
      <c r="D26" s="28">
        <f>5*15</f>
        <v>75</v>
      </c>
    </row>
    <row r="27">
      <c r="A27" s="27" t="s">
        <v>41</v>
      </c>
      <c r="B27" s="28">
        <v>25.0</v>
      </c>
      <c r="C27" s="28">
        <v>25.0</v>
      </c>
      <c r="D27" s="28">
        <v>25.0</v>
      </c>
    </row>
    <row r="28">
      <c r="A28" s="27" t="s">
        <v>42</v>
      </c>
      <c r="B28" s="28">
        <v>350.0</v>
      </c>
      <c r="C28" s="28">
        <v>350.0</v>
      </c>
      <c r="D28" s="28">
        <v>350.0</v>
      </c>
    </row>
    <row r="29">
      <c r="A29" s="27" t="s">
        <v>43</v>
      </c>
      <c r="B29" s="28">
        <f t="shared" ref="B29:C29" si="9">30*10</f>
        <v>300</v>
      </c>
      <c r="C29" s="28">
        <f t="shared" si="9"/>
        <v>300</v>
      </c>
      <c r="D29" s="28">
        <f>30*5</f>
        <v>150</v>
      </c>
    </row>
    <row r="30">
      <c r="A30" s="27" t="s">
        <v>44</v>
      </c>
      <c r="B30" s="28">
        <f t="shared" ref="B30:C30" si="10">60*5</f>
        <v>300</v>
      </c>
      <c r="C30" s="28">
        <f t="shared" si="10"/>
        <v>300</v>
      </c>
      <c r="D30" s="28">
        <f>60*3</f>
        <v>180</v>
      </c>
    </row>
    <row r="31">
      <c r="A31" s="32" t="s">
        <v>45</v>
      </c>
      <c r="B31" s="34"/>
      <c r="C31" s="26"/>
      <c r="D31" s="26"/>
    </row>
    <row r="32">
      <c r="A32" s="27" t="s">
        <v>46</v>
      </c>
      <c r="B32" s="28">
        <f t="shared" ref="B32:C32" si="11">61*5</f>
        <v>305</v>
      </c>
      <c r="C32" s="28">
        <f t="shared" si="11"/>
        <v>305</v>
      </c>
      <c r="D32" s="28">
        <f>61*2</f>
        <v>122</v>
      </c>
    </row>
    <row r="33">
      <c r="A33" s="27" t="s">
        <v>45</v>
      </c>
      <c r="B33" s="28">
        <f t="shared" ref="B33:C33" si="12">20*6</f>
        <v>120</v>
      </c>
      <c r="C33" s="28">
        <f t="shared" si="12"/>
        <v>120</v>
      </c>
      <c r="D33" s="28">
        <f>20*3</f>
        <v>60</v>
      </c>
    </row>
    <row r="34">
      <c r="A34" s="27" t="s">
        <v>47</v>
      </c>
      <c r="B34" s="28">
        <v>12.0</v>
      </c>
      <c r="C34" s="28">
        <v>12.0</v>
      </c>
      <c r="D34" s="28">
        <v>12.0</v>
      </c>
    </row>
    <row r="35">
      <c r="A35" s="27" t="s">
        <v>48</v>
      </c>
      <c r="B35" s="28">
        <f t="shared" ref="B35:C35" si="13">20*6</f>
        <v>120</v>
      </c>
      <c r="C35" s="28">
        <f t="shared" si="13"/>
        <v>120</v>
      </c>
      <c r="D35" s="28">
        <f>20*3</f>
        <v>60</v>
      </c>
    </row>
    <row r="36">
      <c r="A36" s="27" t="s">
        <v>49</v>
      </c>
      <c r="B36" s="28">
        <f t="shared" ref="B36:C36" si="14">3*(48*2)</f>
        <v>288</v>
      </c>
      <c r="C36" s="28">
        <f t="shared" si="14"/>
        <v>288</v>
      </c>
      <c r="D36" s="28">
        <f>3*(18*2)</f>
        <v>108</v>
      </c>
    </row>
    <row r="37">
      <c r="A37" s="27" t="s">
        <v>50</v>
      </c>
      <c r="B37" s="28">
        <v>22.0</v>
      </c>
      <c r="C37" s="28">
        <v>22.0</v>
      </c>
      <c r="D37" s="28">
        <v>22.0</v>
      </c>
    </row>
    <row r="38">
      <c r="A38" s="27" t="s">
        <v>51</v>
      </c>
      <c r="B38" s="28">
        <v>15.0</v>
      </c>
      <c r="C38" s="28">
        <v>15.0</v>
      </c>
      <c r="D38" s="28">
        <v>15.0</v>
      </c>
    </row>
    <row r="39">
      <c r="A39" s="27" t="s">
        <v>52</v>
      </c>
      <c r="B39" s="28">
        <v>4.0</v>
      </c>
      <c r="C39" s="28">
        <v>4.0</v>
      </c>
      <c r="D39" s="28">
        <v>4.0</v>
      </c>
    </row>
    <row r="40">
      <c r="A40" s="27" t="s">
        <v>53</v>
      </c>
      <c r="B40" s="28">
        <v>80.0</v>
      </c>
      <c r="C40" s="28">
        <v>80.0</v>
      </c>
      <c r="D40" s="28">
        <v>80.0</v>
      </c>
    </row>
    <row r="41">
      <c r="A41" s="32" t="s">
        <v>54</v>
      </c>
      <c r="B41" s="34"/>
      <c r="C41" s="26"/>
      <c r="D41" s="26"/>
    </row>
    <row r="42">
      <c r="A42" s="27" t="s">
        <v>55</v>
      </c>
      <c r="B42" s="28">
        <v>250.0</v>
      </c>
      <c r="C42" s="29">
        <v>0.0</v>
      </c>
      <c r="D42" s="28">
        <v>250.0</v>
      </c>
    </row>
    <row r="43">
      <c r="A43" s="27" t="s">
        <v>56</v>
      </c>
      <c r="B43" s="28">
        <v>50.0</v>
      </c>
      <c r="C43" s="30"/>
      <c r="D43" s="28">
        <v>50.0</v>
      </c>
    </row>
    <row r="44">
      <c r="A44" s="27" t="s">
        <v>57</v>
      </c>
      <c r="B44" s="28">
        <f>10*5</f>
        <v>50</v>
      </c>
      <c r="C44" s="30"/>
      <c r="D44" s="28">
        <f>10*5</f>
        <v>50</v>
      </c>
    </row>
    <row r="45">
      <c r="A45" s="27" t="s">
        <v>58</v>
      </c>
      <c r="B45" s="28">
        <f>10*4</f>
        <v>40</v>
      </c>
      <c r="C45" s="30"/>
      <c r="D45" s="28">
        <f>10*4</f>
        <v>40</v>
      </c>
    </row>
    <row r="46">
      <c r="A46" s="27" t="s">
        <v>59</v>
      </c>
      <c r="B46" s="28">
        <v>15.0</v>
      </c>
      <c r="C46" s="31"/>
      <c r="D46" s="28">
        <v>15.0</v>
      </c>
    </row>
    <row r="47">
      <c r="A47" s="27" t="s">
        <v>60</v>
      </c>
      <c r="B47" s="35">
        <v>170.25</v>
      </c>
      <c r="C47" s="35">
        <v>170.25</v>
      </c>
      <c r="D47" s="35">
        <v>170.25</v>
      </c>
    </row>
    <row r="48">
      <c r="A48" s="32" t="s">
        <v>61</v>
      </c>
      <c r="B48" s="34"/>
      <c r="C48" s="26"/>
      <c r="D48" s="26"/>
    </row>
    <row r="49">
      <c r="A49" s="27" t="s">
        <v>62</v>
      </c>
      <c r="B49" s="36">
        <v>3000.0</v>
      </c>
      <c r="C49" s="29">
        <v>0.0</v>
      </c>
      <c r="D49" s="36">
        <v>3000.0</v>
      </c>
    </row>
    <row r="50">
      <c r="A50" s="27" t="s">
        <v>63</v>
      </c>
      <c r="B50" s="37">
        <v>300.0</v>
      </c>
      <c r="C50" s="30"/>
      <c r="D50" s="37">
        <v>300.0</v>
      </c>
    </row>
    <row r="51">
      <c r="A51" s="27" t="s">
        <v>64</v>
      </c>
      <c r="B51" s="38">
        <f>10+20+50+100</f>
        <v>180</v>
      </c>
      <c r="C51" s="30"/>
      <c r="D51" s="38">
        <f>180</f>
        <v>180</v>
      </c>
    </row>
    <row r="52">
      <c r="A52" s="27" t="s">
        <v>65</v>
      </c>
      <c r="B52" s="37">
        <v>500.0</v>
      </c>
      <c r="C52" s="30"/>
      <c r="D52" s="37">
        <v>500.0</v>
      </c>
    </row>
    <row r="53">
      <c r="A53" s="27" t="s">
        <v>66</v>
      </c>
      <c r="B53" s="28">
        <v>300.0</v>
      </c>
      <c r="C53" s="30"/>
      <c r="D53" s="28">
        <v>300.0</v>
      </c>
    </row>
    <row r="54">
      <c r="A54" s="27" t="s">
        <v>67</v>
      </c>
      <c r="B54" s="39">
        <v>3000.0</v>
      </c>
      <c r="C54" s="31"/>
      <c r="D54" s="39">
        <v>3000.0</v>
      </c>
    </row>
    <row r="55">
      <c r="A55" s="32" t="s">
        <v>68</v>
      </c>
      <c r="B55" s="34"/>
      <c r="C55" s="26"/>
      <c r="D55" s="26"/>
    </row>
    <row r="56">
      <c r="A56" s="27" t="s">
        <v>69</v>
      </c>
      <c r="B56" s="28">
        <v>60.0</v>
      </c>
      <c r="C56" s="28">
        <v>60.0</v>
      </c>
      <c r="D56" s="28">
        <v>60.0</v>
      </c>
    </row>
    <row r="57">
      <c r="A57" s="27" t="s">
        <v>70</v>
      </c>
      <c r="B57" s="28">
        <v>75.0</v>
      </c>
      <c r="C57" s="28">
        <v>75.0</v>
      </c>
      <c r="D57" s="28">
        <v>75.0</v>
      </c>
    </row>
    <row r="58">
      <c r="A58" s="40" t="s">
        <v>71</v>
      </c>
      <c r="B58" s="41">
        <f t="shared" ref="B58:D58" si="15">SUM(B3:B57)</f>
        <v>15160.25</v>
      </c>
      <c r="C58" s="41">
        <f t="shared" si="15"/>
        <v>3993.25</v>
      </c>
      <c r="D58" s="41">
        <f t="shared" si="15"/>
        <v>10352.25</v>
      </c>
    </row>
    <row r="59">
      <c r="A59" s="42"/>
      <c r="B59" s="43"/>
      <c r="C59" s="43"/>
      <c r="D59" s="43"/>
    </row>
    <row r="60">
      <c r="A60" s="20" t="s">
        <v>10</v>
      </c>
    </row>
  </sheetData>
  <mergeCells count="4">
    <mergeCell ref="C4:C15"/>
    <mergeCell ref="C42:C46"/>
    <mergeCell ref="C49:C54"/>
    <mergeCell ref="A60:D60"/>
  </mergeCells>
  <hyperlinks>
    <hyperlink r:id="rId1" ref="A60"/>
  </hyperlinks>
  <drawing r:id="rId2"/>
</worksheet>
</file>