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ssumptions" sheetId="1" r:id="rId4"/>
    <sheet state="visible" name="Revenue Estimates" sheetId="2" r:id="rId5"/>
    <sheet state="visible" name="Expense Estimates" sheetId="3" r:id="rId6"/>
    <sheet state="visible" name="P&amp;L + Cash Flow" sheetId="4" r:id="rId7"/>
  </sheets>
  <definedNames/>
  <calcPr/>
  <extLst>
    <ext uri="GoogleSheetsCustomDataVersion1">
      <go:sheetsCustomData xmlns:go="http://customooxmlschemas.google.com/" r:id="rId8" roundtripDataSignature="AMtx7mj7AuSDq3RjJF/2dl4w9VCNYLzv2g=="/>
    </ext>
  </extLst>
</workbook>
</file>

<file path=xl/sharedStrings.xml><?xml version="1.0" encoding="utf-8"?>
<sst xmlns="http://schemas.openxmlformats.org/spreadsheetml/2006/main" count="103" uniqueCount="87">
  <si>
    <t>Assumptions</t>
  </si>
  <si>
    <t>Item</t>
  </si>
  <si>
    <t>Notes</t>
  </si>
  <si>
    <t>Seed</t>
  </si>
  <si>
    <t>Feet of seedstring per spool</t>
  </si>
  <si>
    <t>This will vary depending on which hatchery you're using</t>
  </si>
  <si>
    <t>Price per spool</t>
  </si>
  <si>
    <t>Ditto</t>
  </si>
  <si>
    <t>Farm Performance</t>
  </si>
  <si>
    <t>Estimated lbs per foot grown</t>
  </si>
  <si>
    <t>Copy from Farm Design Tool</t>
  </si>
  <si>
    <t>Estimated post-harvest loss</t>
  </si>
  <si>
    <t>Increase or decrease this to be more or less conservative</t>
  </si>
  <si>
    <t>Start-Up</t>
  </si>
  <si>
    <t>Initial investment</t>
  </si>
  <si>
    <t>How much you'll have in the bank when you start</t>
  </si>
  <si>
    <t>Business Operations</t>
  </si>
  <si>
    <t>Hourly labor rate</t>
  </si>
  <si>
    <t>Mostly for harvesting</t>
  </si>
  <si>
    <t>Employee fringe benefits</t>
  </si>
  <si>
    <t>Average according to the Bureau of Labor Statistics, as a % of payroll</t>
  </si>
  <si>
    <t>Packaging cost per unit</t>
  </si>
  <si>
    <t>For food sales</t>
  </si>
  <si>
    <t>Package size (wet lbs)</t>
  </si>
  <si>
    <t>Fuel cost per farm trip</t>
  </si>
  <si>
    <t>See Build Your Business course for tips on how to estimate this</t>
  </si>
  <si>
    <t>Farm trips per season (#)</t>
  </si>
  <si>
    <t>1x/week to deploy gear and outplant, 1x/3 weeks through winter, 1x/week through May</t>
  </si>
  <si>
    <t>Expense contingency</t>
  </si>
  <si>
    <t>A buffer to account for any expenses you forgot, or for bad luck</t>
  </si>
  <si>
    <r>
      <rPr>
        <rFont val="Roboto"/>
        <sz val="8.0"/>
      </rPr>
      <t xml:space="preserve">
This work is licensed under a </t>
    </r>
    <r>
      <rPr>
        <rFont val="Roboto"/>
        <color rgb="FF1155CC"/>
        <sz val="8.0"/>
        <u/>
      </rPr>
      <t>Creative Commons Attribution-NonCommercial 4.0 International License</t>
    </r>
  </si>
  <si>
    <t>Revenue Estimates</t>
  </si>
  <si>
    <t>Year 1</t>
  </si>
  <si>
    <t>Year 2</t>
  </si>
  <si>
    <t>Year 3</t>
  </si>
  <si>
    <t>Year 4</t>
  </si>
  <si>
    <t>Year 5</t>
  </si>
  <si>
    <t>Feet of line (seed string) planted</t>
  </si>
  <si>
    <t>Estimated total lbs. produced</t>
  </si>
  <si>
    <t>Based on the assumption of lbs. / foot</t>
  </si>
  <si>
    <t>Adjusted total based on loss lbs.</t>
  </si>
  <si>
    <t>Food sales as % of total</t>
  </si>
  <si>
    <t xml:space="preserve">Food sales lbs. </t>
  </si>
  <si>
    <t>Food price / lb.</t>
  </si>
  <si>
    <t>Food revenue</t>
  </si>
  <si>
    <t>Non-food sales as % of total</t>
  </si>
  <si>
    <t>100% minus food sales %</t>
  </si>
  <si>
    <t xml:space="preserve">Non-food sales lbs. </t>
  </si>
  <si>
    <t xml:space="preserve">Non-food price / lb. </t>
  </si>
  <si>
    <t>Non-food revenue</t>
  </si>
  <si>
    <t>Total Revenue</t>
  </si>
  <si>
    <t>Expense Estimates</t>
  </si>
  <si>
    <t>Farming &amp; Production</t>
  </si>
  <si>
    <t>Gear + Lease</t>
  </si>
  <si>
    <t>Copy from Farm Design Tool based on feet of line entered in Revenue Estimates -- in Years 2-5 remember to only put NEW gear costs</t>
  </si>
  <si>
    <t>Seedstring</t>
  </si>
  <si>
    <t>Based on # of feet of line specified in Revenue Estimates</t>
  </si>
  <si>
    <t>Packaging</t>
  </si>
  <si>
    <t>(# lbs food sales / package size) x price per unit</t>
  </si>
  <si>
    <t>Fuel</t>
  </si>
  <si>
    <t>Fuel cost per farm visit x number of visits per season</t>
  </si>
  <si>
    <t>Total Farming &amp; Production</t>
  </si>
  <si>
    <t>Payroll and Benefits</t>
  </si>
  <si>
    <t>Salaried Labor</t>
  </si>
  <si>
    <t>What you expect to pay yourself or any managers</t>
  </si>
  <si>
    <t>Hourly Labor</t>
  </si>
  <si>
    <t>This assumes 1 helper working for 8 hours for every 2k lbs of kelp harvested</t>
  </si>
  <si>
    <t>Benefits</t>
  </si>
  <si>
    <t>Based on fringe benefit assumption</t>
  </si>
  <si>
    <t>Total Payroll &amp; Benefits</t>
  </si>
  <si>
    <t>General &amp; Administrative</t>
  </si>
  <si>
    <t>Business Insurance</t>
  </si>
  <si>
    <t>Boat Insurance</t>
  </si>
  <si>
    <t xml:space="preserve">Dock, Slip, or Mooring Rental </t>
  </si>
  <si>
    <t>Website, accounting software</t>
  </si>
  <si>
    <t>Total General &amp; Administrative</t>
  </si>
  <si>
    <t>Operating Expenses</t>
  </si>
  <si>
    <t>Total Operating Expenses</t>
  </si>
  <si>
    <t>Contingency</t>
  </si>
  <si>
    <t>Total Expenses</t>
  </si>
  <si>
    <t>P&amp;L + Cash Flow</t>
  </si>
  <si>
    <t>Food sales</t>
  </si>
  <si>
    <t>Non-food sales</t>
  </si>
  <si>
    <t>Net Income</t>
  </si>
  <si>
    <t>The year this number turns positive is your "break even point", when your business starts generating profit</t>
  </si>
  <si>
    <t>Cash on Hand</t>
  </si>
  <si>
    <t>If this number dips below zero (red), your current initial investment is insufficient to cover your start-up expenses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</si>
</sst>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"/>
    <numFmt numFmtId="165" formatCode="&quot;$&quot;#,##0.00"/>
    <numFmt numFmtId="166" formatCode="_(&quot;$&quot;* #,##0_);_(&quot;$&quot;* \(#,##0\);_(&quot;$&quot;* &quot;-&quot;??_);_(@_)"/>
  </numFmts>
  <fonts count="12">
    <font>
      <sz val="11.0"/>
      <color theme="1"/>
      <name val="Calibri"/>
      <scheme val="minor"/>
    </font>
    <font>
      <b/>
      <sz val="24.0"/>
      <color rgb="FFFFFFFF"/>
      <name val="Poppins"/>
    </font>
    <font>
      <b/>
      <color theme="1"/>
      <name val="Calibri"/>
      <scheme val="minor"/>
    </font>
    <font>
      <b/>
      <color theme="1"/>
      <name val="Roboto"/>
    </font>
    <font>
      <color theme="1"/>
      <name val="Roboto"/>
    </font>
    <font>
      <u/>
      <sz val="8.0"/>
      <color rgb="FF0000FF"/>
      <name val="Roboto"/>
    </font>
    <font>
      <b/>
      <sz val="11.0"/>
      <color theme="1"/>
      <name val="Calibri"/>
    </font>
    <font>
      <sz val="11.0"/>
      <color theme="1"/>
      <name val="Calibri"/>
    </font>
    <font>
      <color theme="1"/>
      <name val="Calibri"/>
      <scheme val="minor"/>
    </font>
    <font>
      <color theme="1"/>
      <name val="Calibri"/>
    </font>
    <font>
      <b/>
      <color theme="1"/>
      <name val="Calibri"/>
    </font>
    <font>
      <b/>
      <sz val="14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2F6E4F"/>
        <bgColor rgb="FF2F6E4F"/>
      </patternFill>
    </fill>
    <fill>
      <patternFill patternType="solid">
        <fgColor rgb="FFFFFFFF"/>
        <bgColor rgb="FFFFFFFF"/>
      </patternFill>
    </fill>
    <fill>
      <patternFill patternType="solid">
        <fgColor rgb="FFA8D08D"/>
        <bgColor rgb="FFA8D08D"/>
      </patternFill>
    </fill>
    <fill>
      <patternFill patternType="solid">
        <fgColor rgb="FFE2EFD9"/>
        <bgColor rgb="FFE2EFD9"/>
      </patternFill>
    </fill>
    <fill>
      <patternFill patternType="solid">
        <fgColor rgb="FFFFF2CC"/>
        <bgColor rgb="FFFFF2CC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</fills>
  <borders count="2">
    <border/>
    <border>
      <bottom style="thin">
        <color rgb="FF000000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bottom" wrapText="1"/>
    </xf>
    <xf borderId="0" fillId="3" fontId="2" numFmtId="0" xfId="0" applyAlignment="1" applyFill="1" applyFont="1">
      <alignment horizontal="center" readingOrder="0"/>
    </xf>
    <xf borderId="0" fillId="4" fontId="3" numFmtId="0" xfId="0" applyAlignment="1" applyFill="1" applyFont="1">
      <alignment readingOrder="0"/>
    </xf>
    <xf borderId="0" fillId="4" fontId="4" numFmtId="0" xfId="0" applyFont="1"/>
    <xf borderId="0" fillId="5" fontId="3" numFmtId="0" xfId="0" applyAlignment="1" applyFill="1" applyFont="1">
      <alignment readingOrder="0"/>
    </xf>
    <xf borderId="0" fillId="0" fontId="4" numFmtId="0" xfId="0" applyAlignment="1" applyFont="1">
      <alignment readingOrder="0"/>
    </xf>
    <xf borderId="0" fillId="6" fontId="4" numFmtId="0" xfId="0" applyAlignment="1" applyFill="1" applyFont="1">
      <alignment readingOrder="0"/>
    </xf>
    <xf borderId="0" fillId="6" fontId="4" numFmtId="164" xfId="0" applyAlignment="1" applyFont="1" applyNumberFormat="1">
      <alignment readingOrder="0"/>
    </xf>
    <xf borderId="0" fillId="6" fontId="4" numFmtId="9" xfId="0" applyAlignment="1" applyFont="1" applyNumberFormat="1">
      <alignment readingOrder="0"/>
    </xf>
    <xf borderId="0" fillId="6" fontId="4" numFmtId="165" xfId="0" applyAlignment="1" applyFont="1" applyNumberFormat="1">
      <alignment readingOrder="0"/>
    </xf>
    <xf borderId="0" fillId="0" fontId="5" numFmtId="0" xfId="0" applyAlignment="1" applyFont="1">
      <alignment horizontal="right" readingOrder="0"/>
    </xf>
    <xf borderId="0" fillId="3" fontId="6" numFmtId="0" xfId="0" applyAlignment="1" applyFont="1">
      <alignment horizontal="center"/>
    </xf>
    <xf borderId="0" fillId="4" fontId="6" numFmtId="0" xfId="0" applyFont="1"/>
    <xf borderId="0" fillId="4" fontId="6" numFmtId="0" xfId="0" applyAlignment="1" applyFont="1">
      <alignment horizontal="center"/>
    </xf>
    <xf borderId="0" fillId="4" fontId="6" numFmtId="0" xfId="0" applyAlignment="1" applyFont="1">
      <alignment horizontal="center" readingOrder="0"/>
    </xf>
    <xf borderId="0" fillId="0" fontId="7" numFmtId="0" xfId="0" applyAlignment="1" applyFont="1">
      <alignment readingOrder="0"/>
    </xf>
    <xf borderId="0" fillId="6" fontId="7" numFmtId="3" xfId="0" applyAlignment="1" applyFont="1" applyNumberFormat="1">
      <alignment readingOrder="0"/>
    </xf>
    <xf borderId="0" fillId="7" fontId="7" numFmtId="3" xfId="0" applyFill="1" applyFont="1" applyNumberFormat="1"/>
    <xf borderId="0" fillId="0" fontId="8" numFmtId="0" xfId="0" applyAlignment="1" applyFont="1">
      <alignment readingOrder="0"/>
    </xf>
    <xf borderId="0" fillId="0" fontId="7" numFmtId="166" xfId="0" applyFont="1" applyNumberFormat="1"/>
    <xf borderId="0" fillId="6" fontId="7" numFmtId="9" xfId="0" applyAlignment="1" applyFont="1" applyNumberFormat="1">
      <alignment readingOrder="0"/>
    </xf>
    <xf borderId="0" fillId="6" fontId="7" numFmtId="165" xfId="0" applyAlignment="1" applyFont="1" applyNumberFormat="1">
      <alignment readingOrder="0"/>
    </xf>
    <xf borderId="0" fillId="0" fontId="6" numFmtId="0" xfId="0" applyAlignment="1" applyFont="1">
      <alignment readingOrder="0"/>
    </xf>
    <xf borderId="0" fillId="7" fontId="6" numFmtId="166" xfId="0" applyFont="1" applyNumberFormat="1"/>
    <xf borderId="0" fillId="7" fontId="7" numFmtId="9" xfId="0" applyFont="1" applyNumberFormat="1"/>
    <xf borderId="1" fillId="0" fontId="6" numFmtId="0" xfId="0" applyAlignment="1" applyBorder="1" applyFont="1">
      <alignment readingOrder="0"/>
    </xf>
    <xf borderId="1" fillId="7" fontId="6" numFmtId="166" xfId="0" applyBorder="1" applyFont="1" applyNumberFormat="1"/>
    <xf borderId="1" fillId="0" fontId="8" numFmtId="0" xfId="0" applyBorder="1" applyFont="1"/>
    <xf borderId="0" fillId="4" fontId="6" numFmtId="0" xfId="0" applyAlignment="1" applyFont="1">
      <alignment horizontal="right"/>
    </xf>
    <xf borderId="0" fillId="4" fontId="6" numFmtId="0" xfId="0" applyAlignment="1" applyFont="1">
      <alignment horizontal="left" readingOrder="0" shrinkToFit="0" wrapText="1"/>
    </xf>
    <xf borderId="0" fillId="5" fontId="6" numFmtId="0" xfId="0" applyAlignment="1" applyFont="1">
      <alignment readingOrder="0"/>
    </xf>
    <xf borderId="0" fillId="6" fontId="7" numFmtId="166" xfId="0" applyAlignment="1" applyFont="1" applyNumberFormat="1">
      <alignment horizontal="right" readingOrder="0"/>
    </xf>
    <xf borderId="0" fillId="0" fontId="8" numFmtId="0" xfId="0" applyAlignment="1" applyFont="1">
      <alignment readingOrder="0" shrinkToFit="0" wrapText="1"/>
    </xf>
    <xf borderId="0" fillId="7" fontId="7" numFmtId="166" xfId="0" applyAlignment="1" applyFont="1" applyNumberFormat="1">
      <alignment horizontal="right"/>
    </xf>
    <xf borderId="1" fillId="0" fontId="8" numFmtId="0" xfId="0" applyAlignment="1" applyBorder="1" applyFont="1">
      <alignment readingOrder="0"/>
    </xf>
    <xf borderId="1" fillId="7" fontId="7" numFmtId="166" xfId="0" applyAlignment="1" applyBorder="1" applyFont="1" applyNumberFormat="1">
      <alignment horizontal="right"/>
    </xf>
    <xf borderId="1" fillId="0" fontId="8" numFmtId="0" xfId="0" applyAlignment="1" applyBorder="1" applyFont="1">
      <alignment readingOrder="0" shrinkToFit="0" wrapText="1"/>
    </xf>
    <xf borderId="0" fillId="0" fontId="2" numFmtId="0" xfId="0" applyAlignment="1" applyFont="1">
      <alignment readingOrder="0"/>
    </xf>
    <xf borderId="0" fillId="7" fontId="6" numFmtId="166" xfId="0" applyAlignment="1" applyFont="1" applyNumberFormat="1">
      <alignment horizontal="right"/>
    </xf>
    <xf borderId="0" fillId="0" fontId="2" numFmtId="0" xfId="0" applyAlignment="1" applyFont="1">
      <alignment shrinkToFit="0" wrapText="1"/>
    </xf>
    <xf borderId="0" fillId="0" fontId="7" numFmtId="166" xfId="0" applyAlignment="1" applyFont="1" applyNumberFormat="1">
      <alignment horizontal="right"/>
    </xf>
    <xf borderId="0" fillId="0" fontId="7" numFmtId="9" xfId="0" applyAlignment="1" applyFont="1" applyNumberFormat="1">
      <alignment horizontal="right"/>
    </xf>
    <xf borderId="0" fillId="0" fontId="8" numFmtId="0" xfId="0" applyAlignment="1" applyFont="1">
      <alignment shrinkToFit="0" wrapText="1"/>
    </xf>
    <xf borderId="0" fillId="5" fontId="6" numFmtId="0" xfId="0" applyFont="1"/>
    <xf borderId="0" fillId="0" fontId="9" numFmtId="0" xfId="0" applyAlignment="1" applyFont="1">
      <alignment readingOrder="0"/>
    </xf>
    <xf borderId="0" fillId="6" fontId="7" numFmtId="164" xfId="0" applyAlignment="1" applyFont="1" applyNumberFormat="1">
      <alignment horizontal="right" readingOrder="0"/>
    </xf>
    <xf borderId="0" fillId="6" fontId="7" numFmtId="164" xfId="0" applyAlignment="1" applyFont="1" applyNumberFormat="1">
      <alignment horizontal="right"/>
    </xf>
    <xf borderId="1" fillId="0" fontId="8" numFmtId="0" xfId="0" applyAlignment="1" applyBorder="1" applyFont="1">
      <alignment readingOrder="0"/>
    </xf>
    <xf borderId="1" fillId="7" fontId="7" numFmtId="164" xfId="0" applyAlignment="1" applyBorder="1" applyFont="1" applyNumberFormat="1">
      <alignment horizontal="right" readingOrder="0"/>
    </xf>
    <xf borderId="0" fillId="7" fontId="6" numFmtId="164" xfId="0" applyAlignment="1" applyFont="1" applyNumberFormat="1">
      <alignment horizontal="right"/>
    </xf>
    <xf borderId="0" fillId="0" fontId="6" numFmtId="0" xfId="0" applyAlignment="1" applyFont="1">
      <alignment horizontal="right"/>
    </xf>
    <xf borderId="0" fillId="0" fontId="7" numFmtId="0" xfId="0" applyAlignment="1" applyFont="1">
      <alignment readingOrder="0" shrinkToFit="0" wrapText="1"/>
    </xf>
    <xf borderId="0" fillId="0" fontId="6" numFmtId="0" xfId="0" applyAlignment="1" applyFont="1">
      <alignment shrinkToFit="0" wrapText="1"/>
    </xf>
    <xf borderId="0" fillId="0" fontId="9" numFmtId="0" xfId="0" applyFont="1"/>
    <xf borderId="1" fillId="0" fontId="9" numFmtId="0" xfId="0" applyAlignment="1" applyBorder="1" applyFont="1">
      <alignment readingOrder="0"/>
    </xf>
    <xf borderId="1" fillId="6" fontId="7" numFmtId="166" xfId="0" applyAlignment="1" applyBorder="1" applyFont="1" applyNumberFormat="1">
      <alignment horizontal="right" readingOrder="0"/>
    </xf>
    <xf borderId="1" fillId="0" fontId="8" numFmtId="0" xfId="0" applyAlignment="1" applyBorder="1" applyFont="1">
      <alignment shrinkToFit="0" wrapText="1"/>
    </xf>
    <xf borderId="0" fillId="0" fontId="10" numFmtId="0" xfId="0" applyAlignment="1" applyFont="1">
      <alignment readingOrder="0"/>
    </xf>
    <xf borderId="0" fillId="0" fontId="11" numFmtId="0" xfId="0" applyFont="1"/>
    <xf borderId="0" fillId="5" fontId="6" numFmtId="0" xfId="0" applyAlignment="1" applyFont="1">
      <alignment horizontal="left" readingOrder="0"/>
    </xf>
    <xf borderId="0" fillId="3" fontId="6" numFmtId="0" xfId="0" applyAlignment="1" applyFont="1">
      <alignment horizontal="left" readingOrder="0"/>
    </xf>
    <xf borderId="0" fillId="8" fontId="7" numFmtId="166" xfId="0" applyAlignment="1" applyFill="1" applyFont="1" applyNumberFormat="1">
      <alignment horizontal="right"/>
    </xf>
    <xf borderId="0" fillId="3" fontId="8" numFmtId="0" xfId="0" applyAlignment="1" applyFont="1">
      <alignment shrinkToFit="0" wrapText="1"/>
    </xf>
    <xf borderId="1" fillId="0" fontId="6" numFmtId="0" xfId="0" applyAlignment="1" applyBorder="1" applyFont="1">
      <alignment horizontal="left"/>
    </xf>
    <xf borderId="1" fillId="0" fontId="7" numFmtId="166" xfId="0" applyAlignment="1" applyBorder="1" applyFont="1" applyNumberFormat="1">
      <alignment horizontal="right" shrinkToFit="0" wrapText="1"/>
    </xf>
    <xf borderId="0" fillId="0" fontId="6" numFmtId="0" xfId="0" applyAlignment="1" applyFont="1">
      <alignment horizontal="left"/>
    </xf>
    <xf borderId="0" fillId="7" fontId="7" numFmtId="166" xfId="0" applyAlignment="1" applyFont="1" applyNumberFormat="1">
      <alignment horizontal="center"/>
    </xf>
    <xf borderId="1" fillId="0" fontId="7" numFmtId="0" xfId="0" applyAlignment="1" applyBorder="1" applyFont="1">
      <alignment readingOrder="0"/>
    </xf>
    <xf borderId="1" fillId="7" fontId="7" numFmtId="166" xfId="0" applyAlignment="1" applyBorder="1" applyFont="1" applyNumberFormat="1">
      <alignment horizontal="center"/>
    </xf>
    <xf borderId="0" fillId="7" fontId="6" numFmtId="166" xfId="0" applyAlignment="1" applyFont="1" applyNumberFormat="1">
      <alignment horizontal="center"/>
    </xf>
    <xf borderId="0" fillId="7" fontId="2" numFmtId="164" xfId="0" applyAlignment="1" applyFont="1" applyNumberFormat="1">
      <alignment horizontal="right"/>
    </xf>
  </cellXfs>
  <cellStyles count="1">
    <cellStyle xfId="0" name="Normal" builtinId="0"/>
  </cellStyles>
  <dxfs count="1">
    <dxf>
      <font>
        <color rgb="FFC53929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0</xdr:rowOff>
    </xdr:from>
    <xdr:ext cx="742950" cy="2667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0</xdr:rowOff>
    </xdr:from>
    <xdr:ext cx="904875" cy="323850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0</xdr:rowOff>
    </xdr:from>
    <xdr:ext cx="685800" cy="24765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0</xdr:rowOff>
    </xdr:from>
    <xdr:ext cx="952500" cy="34290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creativecommons.org/licenses/by-nc/4.0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30.43"/>
    <col customWidth="1" min="2" max="2" width="14.29"/>
    <col customWidth="1" min="3" max="3" width="83.29"/>
  </cols>
  <sheetData>
    <row r="1">
      <c r="A1" s="1" t="s">
        <v>0</v>
      </c>
    </row>
    <row r="2" ht="21.0" customHeight="1">
      <c r="A2" s="2"/>
    </row>
    <row r="3">
      <c r="A3" s="3" t="s">
        <v>1</v>
      </c>
      <c r="B3" s="4"/>
      <c r="C3" s="3" t="s">
        <v>2</v>
      </c>
    </row>
    <row r="4">
      <c r="A4" s="5" t="s">
        <v>3</v>
      </c>
    </row>
    <row r="5">
      <c r="A5" s="6" t="s">
        <v>4</v>
      </c>
      <c r="B5" s="7">
        <v>200.0</v>
      </c>
      <c r="C5" s="6" t="s">
        <v>5</v>
      </c>
    </row>
    <row r="6">
      <c r="A6" s="6" t="s">
        <v>6</v>
      </c>
      <c r="B6" s="8">
        <v>120.0</v>
      </c>
      <c r="C6" s="6" t="s">
        <v>7</v>
      </c>
    </row>
    <row r="7">
      <c r="A7" s="5" t="s">
        <v>8</v>
      </c>
    </row>
    <row r="8">
      <c r="A8" s="6" t="s">
        <v>9</v>
      </c>
      <c r="B8" s="7">
        <v>4.0</v>
      </c>
      <c r="C8" s="6" t="s">
        <v>10</v>
      </c>
    </row>
    <row r="9">
      <c r="A9" s="6" t="s">
        <v>11</v>
      </c>
      <c r="B9" s="9">
        <v>0.2</v>
      </c>
      <c r="C9" s="6" t="s">
        <v>12</v>
      </c>
    </row>
    <row r="10">
      <c r="A10" s="5" t="s">
        <v>13</v>
      </c>
    </row>
    <row r="11">
      <c r="A11" s="6" t="s">
        <v>14</v>
      </c>
      <c r="B11" s="8">
        <v>20000.0</v>
      </c>
      <c r="C11" s="6" t="s">
        <v>15</v>
      </c>
    </row>
    <row r="12">
      <c r="A12" s="5" t="s">
        <v>16</v>
      </c>
    </row>
    <row r="13">
      <c r="A13" s="6" t="s">
        <v>17</v>
      </c>
      <c r="B13" s="10">
        <v>20.0</v>
      </c>
      <c r="C13" s="6" t="s">
        <v>18</v>
      </c>
    </row>
    <row r="14">
      <c r="A14" s="6" t="s">
        <v>19</v>
      </c>
      <c r="B14" s="9">
        <v>0.3</v>
      </c>
      <c r="C14" s="6" t="s">
        <v>20</v>
      </c>
    </row>
    <row r="15">
      <c r="A15" s="6" t="s">
        <v>21</v>
      </c>
      <c r="B15" s="10">
        <v>0.5</v>
      </c>
      <c r="C15" s="6" t="s">
        <v>22</v>
      </c>
    </row>
    <row r="16">
      <c r="A16" s="6" t="s">
        <v>23</v>
      </c>
      <c r="B16" s="7">
        <v>2.0</v>
      </c>
      <c r="C16" s="6" t="s">
        <v>22</v>
      </c>
    </row>
    <row r="17">
      <c r="A17" s="6" t="s">
        <v>24</v>
      </c>
      <c r="B17" s="10">
        <v>50.0</v>
      </c>
      <c r="C17" s="6" t="s">
        <v>25</v>
      </c>
    </row>
    <row r="18">
      <c r="A18" s="6" t="s">
        <v>26</v>
      </c>
      <c r="B18" s="7">
        <v>25.0</v>
      </c>
      <c r="C18" s="6" t="s">
        <v>27</v>
      </c>
    </row>
    <row r="19">
      <c r="A19" s="6" t="s">
        <v>28</v>
      </c>
      <c r="B19" s="9">
        <v>0.2</v>
      </c>
      <c r="C19" s="6" t="s">
        <v>29</v>
      </c>
    </row>
    <row r="20">
      <c r="A20" s="11" t="s">
        <v>30</v>
      </c>
    </row>
  </sheetData>
  <mergeCells count="7">
    <mergeCell ref="A1:C1"/>
    <mergeCell ref="A2:C2"/>
    <mergeCell ref="A4:C4"/>
    <mergeCell ref="A7:C7"/>
    <mergeCell ref="A10:C10"/>
    <mergeCell ref="A12:C12"/>
    <mergeCell ref="A20:C20"/>
  </mergeCells>
  <hyperlinks>
    <hyperlink r:id="rId1" ref="A20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0.0"/>
    <col customWidth="1" min="2" max="5" width="9.0"/>
    <col customWidth="1" min="6" max="6" width="10.43"/>
    <col customWidth="1" min="7" max="7" width="65.0"/>
  </cols>
  <sheetData>
    <row r="1">
      <c r="A1" s="1" t="s">
        <v>31</v>
      </c>
    </row>
    <row r="2" ht="25.5" customHeight="1">
      <c r="A2" s="12"/>
    </row>
    <row r="3">
      <c r="A3" s="13"/>
      <c r="B3" s="14" t="s">
        <v>32</v>
      </c>
      <c r="C3" s="14" t="s">
        <v>33</v>
      </c>
      <c r="D3" s="14" t="s">
        <v>34</v>
      </c>
      <c r="E3" s="14" t="s">
        <v>35</v>
      </c>
      <c r="F3" s="14" t="s">
        <v>36</v>
      </c>
      <c r="G3" s="15" t="s">
        <v>2</v>
      </c>
    </row>
    <row r="4">
      <c r="A4" s="16" t="s">
        <v>37</v>
      </c>
      <c r="B4" s="17">
        <v>200.0</v>
      </c>
      <c r="C4" s="17">
        <v>800.0</v>
      </c>
      <c r="D4" s="17">
        <v>2000.0</v>
      </c>
      <c r="E4" s="17">
        <v>3200.0</v>
      </c>
      <c r="F4" s="17">
        <v>5200.0</v>
      </c>
    </row>
    <row r="5">
      <c r="A5" s="16" t="s">
        <v>38</v>
      </c>
      <c r="B5" s="18">
        <f>B4*Assumptions!$B$8</f>
        <v>800</v>
      </c>
      <c r="C5" s="18">
        <f>C4*Assumptions!$B$8</f>
        <v>3200</v>
      </c>
      <c r="D5" s="18">
        <f>D4*Assumptions!$B$8</f>
        <v>8000</v>
      </c>
      <c r="E5" s="18">
        <f>E4*Assumptions!$B$8</f>
        <v>12800</v>
      </c>
      <c r="F5" s="18">
        <f>F4*Assumptions!$B$8</f>
        <v>20800</v>
      </c>
      <c r="G5" s="19" t="s">
        <v>39</v>
      </c>
    </row>
    <row r="6">
      <c r="A6" s="16" t="s">
        <v>40</v>
      </c>
      <c r="B6" s="18">
        <f>B5-Assumptions!$B$9*B5</f>
        <v>640</v>
      </c>
      <c r="C6" s="18">
        <f>C5-Assumptions!$B$9*C5</f>
        <v>2560</v>
      </c>
      <c r="D6" s="18">
        <f>D5-Assumptions!$B$9*D5</f>
        <v>6400</v>
      </c>
      <c r="E6" s="18">
        <f>E5-Assumptions!$B$9*E5</f>
        <v>10240</v>
      </c>
      <c r="F6" s="18">
        <f>F5-Assumptions!$B$9*F5</f>
        <v>16640</v>
      </c>
    </row>
    <row r="7">
      <c r="A7" s="16"/>
      <c r="B7" s="20"/>
      <c r="C7" s="20"/>
      <c r="D7" s="20"/>
      <c r="E7" s="20"/>
      <c r="F7" s="20"/>
    </row>
    <row r="8">
      <c r="A8" s="16" t="s">
        <v>41</v>
      </c>
      <c r="B8" s="21">
        <v>0.1</v>
      </c>
      <c r="C8" s="21">
        <v>0.3</v>
      </c>
      <c r="D8" s="21">
        <v>0.4</v>
      </c>
      <c r="E8" s="21">
        <v>0.5</v>
      </c>
      <c r="F8" s="21">
        <v>0.6</v>
      </c>
    </row>
    <row r="9">
      <c r="A9" s="16" t="s">
        <v>42</v>
      </c>
      <c r="B9" s="18">
        <f t="shared" ref="B9:F9" si="1">B6*B8</f>
        <v>64</v>
      </c>
      <c r="C9" s="18">
        <f t="shared" si="1"/>
        <v>768</v>
      </c>
      <c r="D9" s="18">
        <f t="shared" si="1"/>
        <v>2560</v>
      </c>
      <c r="E9" s="18">
        <f t="shared" si="1"/>
        <v>5120</v>
      </c>
      <c r="F9" s="18">
        <f t="shared" si="1"/>
        <v>9984</v>
      </c>
      <c r="G9" s="19"/>
    </row>
    <row r="10">
      <c r="A10" s="16" t="s">
        <v>43</v>
      </c>
      <c r="B10" s="22">
        <v>10.0</v>
      </c>
      <c r="C10" s="22">
        <v>12.0</v>
      </c>
      <c r="D10" s="22">
        <v>14.0</v>
      </c>
      <c r="E10" s="22">
        <v>16.0</v>
      </c>
      <c r="F10" s="22">
        <v>16.0</v>
      </c>
      <c r="G10" s="19"/>
    </row>
    <row r="11">
      <c r="A11" s="23" t="s">
        <v>44</v>
      </c>
      <c r="B11" s="24">
        <f t="shared" ref="B11:F11" si="2">B10*B9</f>
        <v>640</v>
      </c>
      <c r="C11" s="24">
        <f t="shared" si="2"/>
        <v>9216</v>
      </c>
      <c r="D11" s="24">
        <f t="shared" si="2"/>
        <v>35840</v>
      </c>
      <c r="E11" s="24">
        <f t="shared" si="2"/>
        <v>81920</v>
      </c>
      <c r="F11" s="24">
        <f t="shared" si="2"/>
        <v>159744</v>
      </c>
      <c r="G11" s="19"/>
    </row>
    <row r="12">
      <c r="A12" s="16"/>
      <c r="B12" s="20"/>
      <c r="C12" s="20"/>
      <c r="D12" s="20"/>
      <c r="E12" s="20"/>
      <c r="F12" s="20"/>
      <c r="G12" s="19"/>
    </row>
    <row r="13">
      <c r="A13" s="16" t="s">
        <v>45</v>
      </c>
      <c r="B13" s="25">
        <f t="shared" ref="B13:F13" si="3">1-B8</f>
        <v>0.9</v>
      </c>
      <c r="C13" s="25">
        <f t="shared" si="3"/>
        <v>0.7</v>
      </c>
      <c r="D13" s="25">
        <f t="shared" si="3"/>
        <v>0.6</v>
      </c>
      <c r="E13" s="25">
        <f t="shared" si="3"/>
        <v>0.5</v>
      </c>
      <c r="F13" s="25">
        <f t="shared" si="3"/>
        <v>0.4</v>
      </c>
      <c r="G13" s="19" t="s">
        <v>46</v>
      </c>
    </row>
    <row r="14">
      <c r="A14" s="16" t="s">
        <v>47</v>
      </c>
      <c r="B14" s="18">
        <f t="shared" ref="B14:F14" si="4">B6-B9</f>
        <v>576</v>
      </c>
      <c r="C14" s="18">
        <f t="shared" si="4"/>
        <v>1792</v>
      </c>
      <c r="D14" s="18">
        <f t="shared" si="4"/>
        <v>3840</v>
      </c>
      <c r="E14" s="18">
        <f t="shared" si="4"/>
        <v>5120</v>
      </c>
      <c r="F14" s="18">
        <f t="shared" si="4"/>
        <v>6656</v>
      </c>
    </row>
    <row r="15">
      <c r="A15" s="16" t="s">
        <v>48</v>
      </c>
      <c r="B15" s="22">
        <v>0.25</v>
      </c>
      <c r="C15" s="22">
        <v>0.3</v>
      </c>
      <c r="D15" s="22">
        <v>0.35</v>
      </c>
      <c r="E15" s="22">
        <v>0.4</v>
      </c>
      <c r="F15" s="22">
        <v>0.45</v>
      </c>
    </row>
    <row r="16">
      <c r="A16" s="26" t="s">
        <v>49</v>
      </c>
      <c r="B16" s="27">
        <f t="shared" ref="B16:F16" si="5">B15*B14</f>
        <v>144</v>
      </c>
      <c r="C16" s="27">
        <f t="shared" si="5"/>
        <v>537.6</v>
      </c>
      <c r="D16" s="27">
        <f t="shared" si="5"/>
        <v>1344</v>
      </c>
      <c r="E16" s="27">
        <f t="shared" si="5"/>
        <v>2048</v>
      </c>
      <c r="F16" s="27">
        <f t="shared" si="5"/>
        <v>2995.2</v>
      </c>
      <c r="G16" s="28"/>
    </row>
    <row r="17" ht="15.75" customHeight="1">
      <c r="A17" s="23" t="s">
        <v>50</v>
      </c>
      <c r="B17" s="24">
        <f t="shared" ref="B17:F17" si="6">sum(B16,B11)</f>
        <v>784</v>
      </c>
      <c r="C17" s="24">
        <f t="shared" si="6"/>
        <v>9753.6</v>
      </c>
      <c r="D17" s="24">
        <f t="shared" si="6"/>
        <v>37184</v>
      </c>
      <c r="E17" s="24">
        <f t="shared" si="6"/>
        <v>83968</v>
      </c>
      <c r="F17" s="24">
        <f t="shared" si="6"/>
        <v>162739.2</v>
      </c>
    </row>
  </sheetData>
  <mergeCells count="2">
    <mergeCell ref="A1:G1"/>
    <mergeCell ref="A2:G2"/>
  </mergeCells>
  <printOptions/>
  <pageMargins bottom="0.75" footer="0.0" header="0.0" left="0.7" right="0.7" top="0.75"/>
  <pageSetup orientation="portrait"/>
  <headerFooter>
    <oddHeader>&amp;LRevenue Tracker  &amp;C[Ocean Farm Name Here]&amp;R[Date] 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0.0"/>
    <col customWidth="1" min="2" max="6" width="9.0"/>
    <col customWidth="1" min="7" max="7" width="113.43"/>
  </cols>
  <sheetData>
    <row r="1" ht="30.75" customHeight="1">
      <c r="A1" s="1" t="s">
        <v>51</v>
      </c>
    </row>
    <row r="2" ht="19.5" customHeight="1">
      <c r="A2" s="12"/>
    </row>
    <row r="3" ht="19.5" customHeight="1">
      <c r="A3" s="13"/>
      <c r="B3" s="29" t="s">
        <v>32</v>
      </c>
      <c r="C3" s="29" t="s">
        <v>33</v>
      </c>
      <c r="D3" s="29" t="s">
        <v>34</v>
      </c>
      <c r="E3" s="29" t="s">
        <v>35</v>
      </c>
      <c r="F3" s="29" t="s">
        <v>36</v>
      </c>
      <c r="G3" s="30" t="s">
        <v>2</v>
      </c>
    </row>
    <row r="4" ht="18.0" customHeight="1">
      <c r="A4" s="31" t="s">
        <v>52</v>
      </c>
    </row>
    <row r="5" ht="15.75" customHeight="1">
      <c r="A5" s="16" t="s">
        <v>53</v>
      </c>
      <c r="B5" s="32">
        <v>4811.0</v>
      </c>
      <c r="C5" s="32">
        <f>8810-B5</f>
        <v>3999</v>
      </c>
      <c r="D5" s="32">
        <f>12817-sum(B5:C5)</f>
        <v>4007</v>
      </c>
      <c r="E5" s="32">
        <f>18851-sum(B5:D5)</f>
        <v>6034</v>
      </c>
      <c r="F5" s="32">
        <f>29322-sum(B5:E5)</f>
        <v>10471</v>
      </c>
      <c r="G5" s="33" t="s">
        <v>54</v>
      </c>
    </row>
    <row r="6" ht="15.75" customHeight="1">
      <c r="A6" s="19" t="s">
        <v>55</v>
      </c>
      <c r="B6" s="34">
        <f>'Revenue Estimates'!B4/Assumptions!$B$5*Assumptions!$B$6</f>
        <v>120</v>
      </c>
      <c r="C6" s="34">
        <f>'Revenue Estimates'!C4/Assumptions!$B$5*Assumptions!$B$6</f>
        <v>480</v>
      </c>
      <c r="D6" s="34">
        <f>'Revenue Estimates'!D4/Assumptions!$B$5*Assumptions!$B$6</f>
        <v>1200</v>
      </c>
      <c r="E6" s="34">
        <f>'Revenue Estimates'!E4/Assumptions!$B$5*Assumptions!$B$6</f>
        <v>1920</v>
      </c>
      <c r="F6" s="34">
        <f>'Revenue Estimates'!F4/Assumptions!$B$5*Assumptions!$B$6</f>
        <v>3120</v>
      </c>
      <c r="G6" s="33" t="s">
        <v>56</v>
      </c>
    </row>
    <row r="7" ht="15.75" customHeight="1">
      <c r="A7" s="19" t="s">
        <v>57</v>
      </c>
      <c r="B7" s="34">
        <f>('Revenue Estimates'!B9/Assumptions!$B$16)*Assumptions!$B$15</f>
        <v>16</v>
      </c>
      <c r="C7" s="34">
        <f>('Revenue Estimates'!C9/Assumptions!$B$16)*Assumptions!$B$15</f>
        <v>192</v>
      </c>
      <c r="D7" s="34">
        <f>('Revenue Estimates'!D9/Assumptions!$B$16)*Assumptions!$B$15</f>
        <v>640</v>
      </c>
      <c r="E7" s="34">
        <f>('Revenue Estimates'!E9/Assumptions!$B$16)*Assumptions!$B$15</f>
        <v>1280</v>
      </c>
      <c r="F7" s="34">
        <f>('Revenue Estimates'!F9/Assumptions!$B$16)*Assumptions!$B$15</f>
        <v>2496</v>
      </c>
      <c r="G7" s="33" t="s">
        <v>58</v>
      </c>
    </row>
    <row r="8" ht="15.75" customHeight="1">
      <c r="A8" s="35" t="s">
        <v>59</v>
      </c>
      <c r="B8" s="36">
        <f>Assumptions!$B$17*Assumptions!$B$18</f>
        <v>1250</v>
      </c>
      <c r="C8" s="36">
        <f>Assumptions!$B$17*Assumptions!$B$18</f>
        <v>1250</v>
      </c>
      <c r="D8" s="36">
        <f>Assumptions!$B$17*Assumptions!$B$18</f>
        <v>1250</v>
      </c>
      <c r="E8" s="36">
        <f>Assumptions!$B$17*Assumptions!$B$18</f>
        <v>1250</v>
      </c>
      <c r="F8" s="36">
        <f>Assumptions!$B$17*Assumptions!$B$18</f>
        <v>1250</v>
      </c>
      <c r="G8" s="37" t="s">
        <v>60</v>
      </c>
    </row>
    <row r="9" ht="15.75" customHeight="1">
      <c r="A9" s="38" t="s">
        <v>61</v>
      </c>
      <c r="B9" s="39">
        <f t="shared" ref="B9:F9" si="1">SUM(B4:B8)</f>
        <v>6197</v>
      </c>
      <c r="C9" s="39">
        <f t="shared" si="1"/>
        <v>5921</v>
      </c>
      <c r="D9" s="39">
        <f t="shared" si="1"/>
        <v>7097</v>
      </c>
      <c r="E9" s="39">
        <f t="shared" si="1"/>
        <v>10484</v>
      </c>
      <c r="F9" s="39">
        <f t="shared" si="1"/>
        <v>17337</v>
      </c>
      <c r="G9" s="40"/>
    </row>
    <row r="10" ht="15.75" customHeight="1">
      <c r="B10" s="41"/>
      <c r="C10" s="41"/>
      <c r="D10" s="42"/>
      <c r="E10" s="41"/>
      <c r="F10" s="41"/>
      <c r="G10" s="43"/>
    </row>
    <row r="11" ht="15.75" customHeight="1">
      <c r="A11" s="44" t="s">
        <v>62</v>
      </c>
    </row>
    <row r="12" ht="15.75" customHeight="1">
      <c r="A12" s="45" t="s">
        <v>63</v>
      </c>
      <c r="B12" s="46">
        <v>0.0</v>
      </c>
      <c r="C12" s="46">
        <v>5000.0</v>
      </c>
      <c r="D12" s="46">
        <v>10000.0</v>
      </c>
      <c r="E12" s="46">
        <v>20000.0</v>
      </c>
      <c r="F12" s="46">
        <v>40000.0</v>
      </c>
      <c r="G12" s="33" t="s">
        <v>64</v>
      </c>
    </row>
    <row r="13" ht="15.75" customHeight="1">
      <c r="A13" s="45" t="s">
        <v>65</v>
      </c>
      <c r="B13" s="46">
        <v>0.0</v>
      </c>
      <c r="C13" s="46">
        <v>0.0</v>
      </c>
      <c r="D13" s="47">
        <f>Assumptions!$B$13*'Revenue Estimates'!D4/2000*8</f>
        <v>160</v>
      </c>
      <c r="E13" s="47">
        <f>Assumptions!$B$13*'Revenue Estimates'!E4/2000*8</f>
        <v>256</v>
      </c>
      <c r="F13" s="47">
        <f>Assumptions!$B$13*'Revenue Estimates'!F4/2000*8</f>
        <v>416</v>
      </c>
      <c r="G13" s="33" t="s">
        <v>66</v>
      </c>
    </row>
    <row r="14" ht="15.75" customHeight="1">
      <c r="A14" s="48" t="s">
        <v>67</v>
      </c>
      <c r="B14" s="49">
        <f>Assumptions!$B$14*(B12+B13)</f>
        <v>0</v>
      </c>
      <c r="C14" s="49">
        <f>Assumptions!$B$14*(C12+C13)</f>
        <v>1500</v>
      </c>
      <c r="D14" s="49">
        <f>Assumptions!$B$14*(D12+D13)</f>
        <v>3048</v>
      </c>
      <c r="E14" s="49">
        <f>Assumptions!$B$14*(E12+E13)</f>
        <v>6076.8</v>
      </c>
      <c r="F14" s="49">
        <f>Assumptions!$B$14*(F12+F13)</f>
        <v>12124.8</v>
      </c>
      <c r="G14" s="37" t="s">
        <v>68</v>
      </c>
    </row>
    <row r="15" ht="15.75" customHeight="1">
      <c r="A15" s="38" t="s">
        <v>69</v>
      </c>
      <c r="B15" s="50">
        <f t="shared" ref="B15:F15" si="2">sum(B12:B14)</f>
        <v>0</v>
      </c>
      <c r="C15" s="50">
        <f t="shared" si="2"/>
        <v>6500</v>
      </c>
      <c r="D15" s="50">
        <f t="shared" si="2"/>
        <v>13208</v>
      </c>
      <c r="E15" s="50">
        <f t="shared" si="2"/>
        <v>26332.8</v>
      </c>
      <c r="F15" s="50">
        <f t="shared" si="2"/>
        <v>52540.8</v>
      </c>
      <c r="G15" s="43"/>
    </row>
    <row r="16" ht="15.75" customHeight="1">
      <c r="B16" s="51"/>
      <c r="C16" s="51"/>
      <c r="D16" s="51"/>
      <c r="E16" s="51"/>
      <c r="F16" s="51"/>
      <c r="G16" s="43"/>
    </row>
    <row r="17" ht="15.75" customHeight="1">
      <c r="A17" s="31" t="s">
        <v>70</v>
      </c>
    </row>
    <row r="18" ht="15.75" customHeight="1">
      <c r="A18" s="52" t="s">
        <v>71</v>
      </c>
      <c r="B18" s="32">
        <v>1000.0</v>
      </c>
      <c r="C18" s="32">
        <v>1000.0</v>
      </c>
      <c r="D18" s="32">
        <v>1000.0</v>
      </c>
      <c r="E18" s="32">
        <v>1500.0</v>
      </c>
      <c r="F18" s="32">
        <v>1500.0</v>
      </c>
      <c r="G18" s="53"/>
    </row>
    <row r="19" ht="15.75" customHeight="1">
      <c r="A19" s="54" t="s">
        <v>72</v>
      </c>
      <c r="B19" s="32">
        <v>2500.0</v>
      </c>
      <c r="C19" s="32">
        <v>2500.0</v>
      </c>
      <c r="D19" s="32">
        <v>2500.0</v>
      </c>
      <c r="E19" s="32">
        <v>2500.0</v>
      </c>
      <c r="F19" s="32">
        <v>2500.0</v>
      </c>
      <c r="G19" s="43"/>
    </row>
    <row r="20" ht="15.75" customHeight="1">
      <c r="A20" s="54" t="s">
        <v>73</v>
      </c>
      <c r="B20" s="32">
        <v>1000.0</v>
      </c>
      <c r="C20" s="32">
        <v>1000.0</v>
      </c>
      <c r="D20" s="32">
        <v>1000.0</v>
      </c>
      <c r="E20" s="32">
        <v>1000.0</v>
      </c>
      <c r="F20" s="32">
        <v>1000.0</v>
      </c>
      <c r="G20" s="53"/>
    </row>
    <row r="21" ht="15.75" customHeight="1">
      <c r="A21" s="55" t="s">
        <v>74</v>
      </c>
      <c r="B21" s="56">
        <f>800</f>
        <v>800</v>
      </c>
      <c r="C21" s="56">
        <v>800.0</v>
      </c>
      <c r="D21" s="56">
        <v>800.0</v>
      </c>
      <c r="E21" s="56">
        <v>800.0</v>
      </c>
      <c r="F21" s="56">
        <v>800.0</v>
      </c>
      <c r="G21" s="57"/>
    </row>
    <row r="22" ht="15.75" customHeight="1">
      <c r="A22" s="58" t="s">
        <v>75</v>
      </c>
      <c r="B22" s="39">
        <f t="shared" ref="B22:F22" si="3">sum(B18:B21)</f>
        <v>5300</v>
      </c>
      <c r="C22" s="39">
        <f t="shared" si="3"/>
        <v>5300</v>
      </c>
      <c r="D22" s="39">
        <f t="shared" si="3"/>
        <v>5300</v>
      </c>
      <c r="E22" s="39">
        <f t="shared" si="3"/>
        <v>5800</v>
      </c>
      <c r="F22" s="39">
        <f t="shared" si="3"/>
        <v>5800</v>
      </c>
      <c r="G22" s="43"/>
    </row>
    <row r="23" ht="15.75" customHeight="1">
      <c r="A23" s="59"/>
      <c r="G23" s="43"/>
    </row>
    <row r="24" ht="15.75" customHeight="1">
      <c r="A24" s="60" t="s">
        <v>76</v>
      </c>
    </row>
    <row r="25" ht="15.75" customHeight="1">
      <c r="A25" s="61" t="s">
        <v>77</v>
      </c>
      <c r="B25" s="62">
        <f t="shared" ref="B25:F25" si="4">sum(B9,B15,B22)</f>
        <v>11497</v>
      </c>
      <c r="C25" s="62">
        <f t="shared" si="4"/>
        <v>17721</v>
      </c>
      <c r="D25" s="62">
        <f t="shared" si="4"/>
        <v>25605</v>
      </c>
      <c r="E25" s="62">
        <f t="shared" si="4"/>
        <v>42616.8</v>
      </c>
      <c r="F25" s="62">
        <f t="shared" si="4"/>
        <v>75677.8</v>
      </c>
      <c r="G25" s="63"/>
    </row>
    <row r="26" ht="15.75" customHeight="1">
      <c r="A26" s="64" t="s">
        <v>78</v>
      </c>
      <c r="B26" s="36">
        <f>B25*Assumptions!$B$19</f>
        <v>2299.4</v>
      </c>
      <c r="C26" s="36">
        <f>C25*Assumptions!$B$19</f>
        <v>3544.2</v>
      </c>
      <c r="D26" s="36">
        <f>D25*Assumptions!$B$19</f>
        <v>5121</v>
      </c>
      <c r="E26" s="36">
        <f>E25*Assumptions!$B$19</f>
        <v>8523.36</v>
      </c>
      <c r="F26" s="36">
        <f>F25*Assumptions!$B$19</f>
        <v>15135.56</v>
      </c>
      <c r="G26" s="65"/>
    </row>
    <row r="27" ht="15.75" customHeight="1">
      <c r="A27" s="66" t="s">
        <v>79</v>
      </c>
      <c r="B27" s="39">
        <f t="shared" ref="B27:F27" si="5">SUM(B25:B26)</f>
        <v>13796.4</v>
      </c>
      <c r="C27" s="39">
        <f t="shared" si="5"/>
        <v>21265.2</v>
      </c>
      <c r="D27" s="39">
        <f t="shared" si="5"/>
        <v>30726</v>
      </c>
      <c r="E27" s="39">
        <f t="shared" si="5"/>
        <v>51140.16</v>
      </c>
      <c r="F27" s="39">
        <f t="shared" si="5"/>
        <v>90813.36</v>
      </c>
      <c r="G27" s="43"/>
    </row>
  </sheetData>
  <mergeCells count="7">
    <mergeCell ref="A1:G1"/>
    <mergeCell ref="A2:G2"/>
    <mergeCell ref="A4:G4"/>
    <mergeCell ref="A11:G11"/>
    <mergeCell ref="A17:G17"/>
    <mergeCell ref="A23:F23"/>
    <mergeCell ref="A24:G24"/>
  </mergeCells>
  <printOptions/>
  <pageMargins bottom="0.75" footer="0.0" header="0.0" left="0.7" right="0.7" top="0.75"/>
  <pageSetup orientation="portrait"/>
  <headerFooter>
    <oddHeader>&amp;LExpense Calculator&amp;C[Ocean Farm Name Here]&amp;R[Date ] </oddHead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3.0"/>
    <col customWidth="1" min="2" max="4" width="11.43"/>
    <col customWidth="1" min="5" max="6" width="10.71"/>
    <col customWidth="1" min="7" max="7" width="97.0"/>
  </cols>
  <sheetData>
    <row r="1" ht="32.25" customHeight="1">
      <c r="A1" s="1" t="s">
        <v>80</v>
      </c>
    </row>
    <row r="2" ht="27.0" customHeight="1">
      <c r="A2" s="12"/>
    </row>
    <row r="3">
      <c r="A3" s="13"/>
      <c r="B3" s="14" t="s">
        <v>32</v>
      </c>
      <c r="C3" s="14" t="s">
        <v>33</v>
      </c>
      <c r="D3" s="14" t="s">
        <v>34</v>
      </c>
      <c r="E3" s="14" t="s">
        <v>35</v>
      </c>
      <c r="F3" s="14" t="s">
        <v>36</v>
      </c>
      <c r="G3" s="15" t="s">
        <v>2</v>
      </c>
    </row>
    <row r="4">
      <c r="A4" s="16" t="s">
        <v>81</v>
      </c>
      <c r="B4" s="67">
        <f>'Revenue Estimates'!B11</f>
        <v>640</v>
      </c>
      <c r="C4" s="67">
        <f>'Revenue Estimates'!C11</f>
        <v>9216</v>
      </c>
      <c r="D4" s="67">
        <f>'Revenue Estimates'!D11</f>
        <v>35840</v>
      </c>
      <c r="E4" s="67">
        <f>'Revenue Estimates'!E11</f>
        <v>81920</v>
      </c>
      <c r="F4" s="67">
        <f>'Revenue Estimates'!F11</f>
        <v>159744</v>
      </c>
    </row>
    <row r="5">
      <c r="A5" s="68" t="s">
        <v>82</v>
      </c>
      <c r="B5" s="69">
        <f>'Revenue Estimates'!B16</f>
        <v>144</v>
      </c>
      <c r="C5" s="69">
        <f>'Revenue Estimates'!C16</f>
        <v>537.6</v>
      </c>
      <c r="D5" s="69">
        <f>'Revenue Estimates'!D16</f>
        <v>1344</v>
      </c>
      <c r="E5" s="69">
        <f>'Revenue Estimates'!E16</f>
        <v>2048</v>
      </c>
      <c r="F5" s="69">
        <f>'Revenue Estimates'!F16</f>
        <v>2995.2</v>
      </c>
      <c r="G5" s="28"/>
    </row>
    <row r="6">
      <c r="A6" s="23" t="s">
        <v>50</v>
      </c>
      <c r="B6" s="70">
        <f t="shared" ref="B6:F6" si="1">SUM(B4:B5)</f>
        <v>784</v>
      </c>
      <c r="C6" s="70">
        <f t="shared" si="1"/>
        <v>9753.6</v>
      </c>
      <c r="D6" s="70">
        <f t="shared" si="1"/>
        <v>37184</v>
      </c>
      <c r="E6" s="70">
        <f t="shared" si="1"/>
        <v>83968</v>
      </c>
      <c r="F6" s="70">
        <f t="shared" si="1"/>
        <v>162739.2</v>
      </c>
    </row>
    <row r="7">
      <c r="A7" s="68" t="s">
        <v>79</v>
      </c>
      <c r="B7" s="69">
        <f>'Expense Estimates'!B27</f>
        <v>13796.4</v>
      </c>
      <c r="C7" s="69">
        <f>'Expense Estimates'!C27</f>
        <v>21265.2</v>
      </c>
      <c r="D7" s="69">
        <f>'Expense Estimates'!D27</f>
        <v>30726</v>
      </c>
      <c r="E7" s="69">
        <f>'Expense Estimates'!E27</f>
        <v>51140.16</v>
      </c>
      <c r="F7" s="69">
        <f>'Expense Estimates'!F27</f>
        <v>90813.36</v>
      </c>
      <c r="G7" s="28"/>
    </row>
    <row r="8" ht="15.75" customHeight="1">
      <c r="A8" s="23" t="s">
        <v>83</v>
      </c>
      <c r="B8" s="50">
        <f t="shared" ref="B8:F8" si="2">B6-B7</f>
        <v>-13012.4</v>
      </c>
      <c r="C8" s="50">
        <f t="shared" si="2"/>
        <v>-11511.6</v>
      </c>
      <c r="D8" s="50">
        <f t="shared" si="2"/>
        <v>6458</v>
      </c>
      <c r="E8" s="50">
        <f t="shared" si="2"/>
        <v>32827.84</v>
      </c>
      <c r="F8" s="50">
        <f t="shared" si="2"/>
        <v>71925.84</v>
      </c>
      <c r="G8" s="19" t="s">
        <v>84</v>
      </c>
    </row>
    <row r="9" ht="15.75" customHeight="1">
      <c r="A9" s="38" t="s">
        <v>85</v>
      </c>
      <c r="B9" s="71">
        <f>Assumptions!$B$11+B8</f>
        <v>6987.6</v>
      </c>
      <c r="C9" s="71">
        <f t="shared" ref="C9:F9" si="3">B9+C8</f>
        <v>-4524</v>
      </c>
      <c r="D9" s="71">
        <f t="shared" si="3"/>
        <v>1934</v>
      </c>
      <c r="E9" s="71">
        <f t="shared" si="3"/>
        <v>34761.84</v>
      </c>
      <c r="F9" s="71">
        <f t="shared" si="3"/>
        <v>106687.68</v>
      </c>
      <c r="G9" s="19" t="s">
        <v>86</v>
      </c>
    </row>
  </sheetData>
  <mergeCells count="2">
    <mergeCell ref="A1:G1"/>
    <mergeCell ref="A2:G2"/>
  </mergeCells>
  <conditionalFormatting sqref="B9:F9">
    <cfRule type="cellIs" dxfId="0" priority="1" operator="lessThan">
      <formula>0</formula>
    </cfRule>
  </conditionalFormatting>
  <conditionalFormatting sqref="B8:F8">
    <cfRule type="cellIs" dxfId="0" priority="2" operator="lessThan">
      <formula>0</formula>
    </cfRule>
  </conditionalFormatting>
  <printOptions/>
  <pageMargins bottom="0.75" footer="0.0" header="0.0" left="0.7" right="0.7" top="0.75"/>
  <pageSetup orientation="portrait"/>
  <headerFooter>
    <oddHeader>&amp;LProfit Loss Statement   &amp;C[Ocean Farm Name Here]&amp;R[Date] </oddHead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2010-09-30T12:56:25Z</dcterms:created>
  <dc:creator>Julia Shanks</dc:creator>
</cp:coreProperties>
</file>